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andexDisk\! АПЕКС\12. МЕРОПРИЯТИЯ\2019.10 Конференция в Минске\"/>
    </mc:Choice>
  </mc:AlternateContent>
  <xr:revisionPtr revIDLastSave="0" documentId="13_ncr:1_{772C0B7D-015B-4FED-BAC2-68FC46AB84C9}" xr6:coauthVersionLast="44" xr6:coauthVersionMax="44" xr10:uidLastSave="{00000000-0000-0000-0000-000000000000}"/>
  <bookViews>
    <workbookView xWindow="-120" yWindow="-120" windowWidth="29040" windowHeight="15840" xr2:uid="{17994261-C33A-42C0-B619-DC94B9A7EE50}"/>
  </bookViews>
  <sheets>
    <sheet name="Демонстрация подхода CashFlo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3" l="1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J10" i="3"/>
  <c r="AP3" i="3"/>
  <c r="AQ3" i="3"/>
  <c r="AR3" i="3"/>
  <c r="AS3" i="3"/>
  <c r="D29" i="3"/>
  <c r="E29" i="3"/>
  <c r="C29" i="3"/>
  <c r="D12" i="3"/>
  <c r="E12" i="3"/>
  <c r="C12" i="3"/>
  <c r="D30" i="3" l="1"/>
  <c r="E30" i="3"/>
  <c r="C30" i="3"/>
  <c r="D19" i="3"/>
  <c r="E19" i="3"/>
  <c r="C19" i="3"/>
  <c r="C28" i="3" s="1"/>
  <c r="D22" i="3"/>
  <c r="D23" i="3" s="1"/>
  <c r="D24" i="3" s="1"/>
  <c r="D25" i="3" s="1"/>
  <c r="D26" i="3" s="1"/>
  <c r="D27" i="3" s="1"/>
  <c r="C22" i="3"/>
  <c r="C23" i="3" s="1"/>
  <c r="C24" i="3" s="1"/>
  <c r="C25" i="3" s="1"/>
  <c r="C26" i="3" s="1"/>
  <c r="C27" i="3" s="1"/>
  <c r="D13" i="3"/>
  <c r="E13" i="3"/>
  <c r="C13" i="3"/>
  <c r="D6" i="3"/>
  <c r="D7" i="3" s="1"/>
  <c r="D8" i="3" s="1"/>
  <c r="D9" i="3" s="1"/>
  <c r="D10" i="3" s="1"/>
  <c r="D11" i="3" s="1"/>
  <c r="E6" i="3"/>
  <c r="E7" i="3" s="1"/>
  <c r="E8" i="3" s="1"/>
  <c r="E9" i="3" s="1"/>
  <c r="E10" i="3" s="1"/>
  <c r="E11" i="3" s="1"/>
  <c r="C6" i="3"/>
  <c r="C7" i="3" s="1"/>
  <c r="C8" i="3" s="1"/>
  <c r="C9" i="3" s="1"/>
  <c r="C10" i="3" s="1"/>
  <c r="C11" i="3" s="1"/>
  <c r="E22" i="3" l="1"/>
  <c r="E23" i="3" s="1"/>
  <c r="E24" i="3" s="1"/>
  <c r="E25" i="3" s="1"/>
  <c r="E26" i="3" s="1"/>
  <c r="E27" i="3" s="1"/>
  <c r="E28" i="3"/>
  <c r="D28" i="3"/>
  <c r="D31" i="3" s="1"/>
  <c r="E14" i="3"/>
  <c r="D14" i="3"/>
  <c r="F13" i="3"/>
  <c r="F11" i="3"/>
  <c r="C14" i="3"/>
  <c r="F27" i="3"/>
  <c r="C31" i="3"/>
  <c r="F30" i="3" l="1"/>
  <c r="F14" i="3"/>
  <c r="AJ3" i="3" s="1"/>
  <c r="E31" i="3"/>
  <c r="F31" i="3" s="1"/>
  <c r="AQ4" i="3" l="1"/>
  <c r="AQ6" i="3" s="1"/>
  <c r="AQ8" i="3" s="1"/>
  <c r="AQ16" i="3" s="1"/>
  <c r="AP4" i="3"/>
  <c r="AP6" i="3" s="1"/>
  <c r="AP8" i="3" s="1"/>
  <c r="AP16" i="3" s="1"/>
  <c r="AR4" i="3"/>
  <c r="AR6" i="3" s="1"/>
  <c r="AR8" i="3" s="1"/>
  <c r="AR16" i="3" s="1"/>
  <c r="AS4" i="3"/>
  <c r="AS6" i="3" s="1"/>
  <c r="AS8" i="3" s="1"/>
  <c r="AS16" i="3" s="1"/>
  <c r="AE3" i="3"/>
  <c r="AK3" i="3"/>
  <c r="AA3" i="3"/>
  <c r="AG3" i="3"/>
  <c r="AB3" i="3"/>
  <c r="R3" i="3"/>
  <c r="X3" i="3"/>
  <c r="N3" i="3"/>
  <c r="J3" i="3"/>
  <c r="P3" i="3"/>
  <c r="AL3" i="3"/>
  <c r="V3" i="3"/>
  <c r="AH3" i="3"/>
  <c r="AN3" i="3"/>
  <c r="U3" i="3"/>
  <c r="AD3" i="3"/>
  <c r="Z3" i="3"/>
  <c r="AF3" i="3"/>
  <c r="M3" i="3"/>
  <c r="S3" i="3"/>
  <c r="Y3" i="3"/>
  <c r="W3" i="3"/>
  <c r="K3" i="3"/>
  <c r="Q3" i="3"/>
  <c r="O3" i="3"/>
  <c r="AC3" i="3"/>
  <c r="AI3" i="3"/>
  <c r="AO3" i="3"/>
  <c r="AM3" i="3"/>
  <c r="T3" i="3"/>
  <c r="L3" i="3"/>
  <c r="Z4" i="3"/>
  <c r="AH4" i="3"/>
  <c r="O4" i="3"/>
  <c r="W4" i="3"/>
  <c r="AI4" i="3"/>
  <c r="AB4" i="3"/>
  <c r="AB6" i="3" s="1"/>
  <c r="AB8" i="3" s="1"/>
  <c r="AB16" i="3" s="1"/>
  <c r="AJ4" i="3"/>
  <c r="AJ6" i="3" s="1"/>
  <c r="AJ8" i="3" s="1"/>
  <c r="AJ16" i="3" s="1"/>
  <c r="Q4" i="3"/>
  <c r="Y4" i="3"/>
  <c r="Y6" i="3" s="1"/>
  <c r="Y8" i="3" s="1"/>
  <c r="Y16" i="3" s="1"/>
  <c r="AC4" i="3"/>
  <c r="AC6" i="3" s="1"/>
  <c r="AC8" i="3" s="1"/>
  <c r="AC16" i="3" s="1"/>
  <c r="AK4" i="3"/>
  <c r="AK6" i="3" s="1"/>
  <c r="AK8" i="3" s="1"/>
  <c r="AK16" i="3" s="1"/>
  <c r="J4" i="3"/>
  <c r="R4" i="3"/>
  <c r="S4" i="3"/>
  <c r="S6" i="3" s="1"/>
  <c r="S8" i="3" s="1"/>
  <c r="S16" i="3" s="1"/>
  <c r="AD4" i="3"/>
  <c r="AL4" i="3"/>
  <c r="K4" i="3"/>
  <c r="K6" i="3" s="1"/>
  <c r="K8" i="3" s="1"/>
  <c r="K16" i="3" s="1"/>
  <c r="AE4" i="3"/>
  <c r="AE6" i="3" s="1"/>
  <c r="AE8" i="3" s="1"/>
  <c r="AE16" i="3" s="1"/>
  <c r="AM4" i="3"/>
  <c r="L4" i="3"/>
  <c r="T4" i="3"/>
  <c r="M4" i="3"/>
  <c r="AG4" i="3"/>
  <c r="AG6" i="3" s="1"/>
  <c r="AG8" i="3" s="1"/>
  <c r="AG16" i="3" s="1"/>
  <c r="V4" i="3"/>
  <c r="V6" i="3" s="1"/>
  <c r="V8" i="3" s="1"/>
  <c r="V16" i="3" s="1"/>
  <c r="AA4" i="3"/>
  <c r="P4" i="3"/>
  <c r="P6" i="3" s="1"/>
  <c r="P8" i="3" s="1"/>
  <c r="P16" i="3" s="1"/>
  <c r="AF4" i="3"/>
  <c r="AF6" i="3" s="1"/>
  <c r="AF8" i="3" s="1"/>
  <c r="AF16" i="3" s="1"/>
  <c r="AN4" i="3"/>
  <c r="U4" i="3"/>
  <c r="AO4" i="3"/>
  <c r="AO6" i="3" s="1"/>
  <c r="AO8" i="3" s="1"/>
  <c r="AO16" i="3" s="1"/>
  <c r="N4" i="3"/>
  <c r="X4" i="3"/>
  <c r="X6" i="3" s="1"/>
  <c r="X8" i="3" s="1"/>
  <c r="X16" i="3" s="1"/>
  <c r="AN6" i="3" l="1"/>
  <c r="AN8" i="3" s="1"/>
  <c r="AN16" i="3" s="1"/>
  <c r="AH6" i="3"/>
  <c r="AH8" i="3" s="1"/>
  <c r="AH16" i="3" s="1"/>
  <c r="N6" i="3"/>
  <c r="N8" i="3" s="1"/>
  <c r="N16" i="3" s="1"/>
  <c r="J6" i="3"/>
  <c r="J8" i="3" s="1"/>
  <c r="W6" i="3"/>
  <c r="W8" i="3" s="1"/>
  <c r="W16" i="3" s="1"/>
  <c r="AM6" i="3"/>
  <c r="AM8" i="3" s="1"/>
  <c r="AM16" i="3" s="1"/>
  <c r="Z6" i="3"/>
  <c r="Z8" i="3" s="1"/>
  <c r="Z16" i="3" s="1"/>
  <c r="AL6" i="3"/>
  <c r="AL8" i="3" s="1"/>
  <c r="AL16" i="3" s="1"/>
  <c r="Q6" i="3"/>
  <c r="Q8" i="3" s="1"/>
  <c r="Q16" i="3" s="1"/>
  <c r="AD6" i="3"/>
  <c r="AD8" i="3" s="1"/>
  <c r="AD16" i="3" s="1"/>
  <c r="AA6" i="3"/>
  <c r="AA8" i="3" s="1"/>
  <c r="AA16" i="3" s="1"/>
  <c r="M6" i="3"/>
  <c r="M8" i="3" s="1"/>
  <c r="M16" i="3" s="1"/>
  <c r="U6" i="3"/>
  <c r="U8" i="3" s="1"/>
  <c r="U16" i="3" s="1"/>
  <c r="T6" i="3"/>
  <c r="T8" i="3" s="1"/>
  <c r="T16" i="3" s="1"/>
  <c r="R6" i="3"/>
  <c r="R8" i="3" s="1"/>
  <c r="R16" i="3" s="1"/>
  <c r="AI6" i="3"/>
  <c r="AI8" i="3" s="1"/>
  <c r="AI16" i="3" s="1"/>
  <c r="O6" i="3"/>
  <c r="O8" i="3" s="1"/>
  <c r="O16" i="3" s="1"/>
  <c r="L6" i="3"/>
  <c r="L8" i="3" s="1"/>
  <c r="L16" i="3" s="1"/>
  <c r="J16" i="3" l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</calcChain>
</file>

<file path=xl/sharedStrings.xml><?xml version="1.0" encoding="utf-8"?>
<sst xmlns="http://schemas.openxmlformats.org/spreadsheetml/2006/main" count="47" uniqueCount="38">
  <si>
    <t>Тематика 1</t>
  </si>
  <si>
    <t>Тематика 2</t>
  </si>
  <si>
    <t>Тематика 3</t>
  </si>
  <si>
    <t>АНТ</t>
  </si>
  <si>
    <t>Затраты</t>
  </si>
  <si>
    <t xml:space="preserve"> - оборудование</t>
  </si>
  <si>
    <t xml:space="preserve">Тематика </t>
  </si>
  <si>
    <t xml:space="preserve"> - лицензии</t>
  </si>
  <si>
    <t xml:space="preserve"> - поддержка</t>
  </si>
  <si>
    <t xml:space="preserve"> - работы</t>
  </si>
  <si>
    <t>Сценарий с проектом</t>
  </si>
  <si>
    <t>Сценарий без проекта</t>
  </si>
  <si>
    <t>Обрабатываемая нагрузка</t>
  </si>
  <si>
    <t>Часов операторов в линии (расчет через показатель OCC)</t>
  </si>
  <si>
    <t>Часов операторов в смене (расчет через показатель UTZ)</t>
  </si>
  <si>
    <t>Часов операторов в штате (расчет через показатель ABS)</t>
  </si>
  <si>
    <t>Количество FTE в штате для обслуживания тематик</t>
  </si>
  <si>
    <t>ФОТ операторов</t>
  </si>
  <si>
    <t>Затраты на оплату трафика в IVR</t>
  </si>
  <si>
    <t>Длительность поствызова</t>
  </si>
  <si>
    <t>Переменные затраты на обслуживание тематик</t>
  </si>
  <si>
    <t>Предполагаемый коэффициент автоматизации</t>
  </si>
  <si>
    <t>Объем вызовов, который останется на операторах</t>
  </si>
  <si>
    <t>Периоды (месяцы) для расчета денежных потоков</t>
  </si>
  <si>
    <t>Среднемесячные затраты без проекта</t>
  </si>
  <si>
    <t>Среднемесячные затраты "с проектом"</t>
  </si>
  <si>
    <t>Потенциальная (предельная) экономия</t>
  </si>
  <si>
    <t>Коэффициент выхода на проектную можность</t>
  </si>
  <si>
    <t>Реальная экономия</t>
  </si>
  <si>
    <t>Экономический эффект (помесячно)</t>
  </si>
  <si>
    <t>Cash flow (кумулятивный экономический эффект)</t>
  </si>
  <si>
    <t>Трафик в IVR (расчет через АНТ вызова в IVR), мин.</t>
  </si>
  <si>
    <t>Длительность поствызова, сек.</t>
  </si>
  <si>
    <t>АНТ, сек.</t>
  </si>
  <si>
    <t>Среднемемсячный объем вызовов, шт.</t>
  </si>
  <si>
    <t>Обрабатываемая нагрузка, час.</t>
  </si>
  <si>
    <t>Трафик в IVR (обслуживание операторами), мин.</t>
  </si>
  <si>
    <t>Трафик в IVR (обслуживание ботом),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</si>
</sst>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[$€-2]\ * #,##0.00_-;\-[$€-2]\ * #,##0.00_-;_-[$€-2]\ * &quot;-&quot;??_-;_-@_-"/>
    <numFmt numFmtId="166" formatCode="_-[$€-2]\ * #,##0_-;\-[$€-2]\ * #,##0_-;_-[$€-2]\ * &quot;-&quot;??_-;_-@_-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applyNumberFormat="1"/>
    <xf numFmtId="166" fontId="0" fillId="0" borderId="0" xfId="0" applyNumberFormat="1"/>
    <xf numFmtId="165" fontId="0" fillId="3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'Демонстрация подхода CashFlow'!$H$17</c:f>
              <c:strCache>
                <c:ptCount val="1"/>
                <c:pt idx="0">
                  <c:v>Cash flow (кумулятивный экономический эффект)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'Демонстрация подхода CashFlow'!$I$17:$AG$17</c:f>
              <c:numCache>
                <c:formatCode>_-[$€-2]\ * #\ ##0_-;\-[$€-2]\ * #\ ##0_-;_-[$€-2]\ * "-"??_-;_-@_-</c:formatCode>
                <c:ptCount val="25"/>
                <c:pt idx="0" formatCode="General">
                  <c:v>0</c:v>
                </c:pt>
                <c:pt idx="1">
                  <c:v>-5000</c:v>
                </c:pt>
                <c:pt idx="2">
                  <c:v>-8000</c:v>
                </c:pt>
                <c:pt idx="3">
                  <c:v>-9000</c:v>
                </c:pt>
                <c:pt idx="4">
                  <c:v>-9508.9474229988973</c:v>
                </c:pt>
                <c:pt idx="5">
                  <c:v>-10017.894845997795</c:v>
                </c:pt>
                <c:pt idx="6">
                  <c:v>-10162.631960992285</c:v>
                </c:pt>
                <c:pt idx="7">
                  <c:v>-9852.1061909812652</c:v>
                </c:pt>
                <c:pt idx="8">
                  <c:v>-8631.0546509592241</c:v>
                </c:pt>
                <c:pt idx="9">
                  <c:v>-7410.0031109371839</c:v>
                </c:pt>
                <c:pt idx="10">
                  <c:v>-6188.9515709151437</c:v>
                </c:pt>
                <c:pt idx="11">
                  <c:v>-4967.9000308931036</c:v>
                </c:pt>
                <c:pt idx="12">
                  <c:v>-3746.8484908710634</c:v>
                </c:pt>
                <c:pt idx="13">
                  <c:v>-2525.7969508490232</c:v>
                </c:pt>
                <c:pt idx="14">
                  <c:v>-1304.7454108269831</c:v>
                </c:pt>
                <c:pt idx="15">
                  <c:v>-83.69387080494289</c:v>
                </c:pt>
                <c:pt idx="16">
                  <c:v>1137.3576692170973</c:v>
                </c:pt>
                <c:pt idx="17">
                  <c:v>2358.4092092391375</c:v>
                </c:pt>
                <c:pt idx="18">
                  <c:v>3579.4607492611776</c:v>
                </c:pt>
                <c:pt idx="19">
                  <c:v>4800.5122892832178</c:v>
                </c:pt>
                <c:pt idx="20">
                  <c:v>6021.563829305258</c:v>
                </c:pt>
                <c:pt idx="21">
                  <c:v>7242.6153693272981</c:v>
                </c:pt>
                <c:pt idx="22">
                  <c:v>8463.6669093493383</c:v>
                </c:pt>
                <c:pt idx="23">
                  <c:v>9684.7184493713794</c:v>
                </c:pt>
                <c:pt idx="24">
                  <c:v>10905.769989393419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AA1-4A31-B0CC-343C2799D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953504"/>
        <c:axId val="521954488"/>
      </c:lineChart>
      <c:catAx>
        <c:axId val="521953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1954488"/>
        <c:crosses val="autoZero"/>
        <c:auto val="1"/>
        <c:lblAlgn val="ctr"/>
        <c:lblOffset val="100"/>
        <c:noMultiLvlLbl val="0"/>
      </c:catAx>
      <c:valAx>
        <c:axId val="52195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195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102089</xdr:colOff>
      <xdr:row>18</xdr:row>
      <xdr:rowOff>44823</xdr:rowOff>
    </xdr:from>
    <xdr:to>
      <xdr:col>20</xdr:col>
      <xdr:colOff>420143</xdr:colOff>
      <xdr:row>41</xdr:row>
      <xdr:rowOff>31607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319D7C7-9B79-4663-A741-F951E193E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8C30-CE09-484D-9946-8513B254B0C6}">
  <dimension ref="A1:AS31"/>
  <sheetViews>
    <sheetView tabSelected="1" zoomScale="85" zoomScaleNormal="85" workbookViewId="0">
      <selection activeCell="B30" sqref="B30"/>
    </sheetView>
  </sheetViews>
  <sheetFormatPr defaultRowHeight="15" x14ac:dyDescent="0.25"/>
  <cols>
    <col min="1" max="1" width="56.5703125" customWidth="1"/>
    <col min="2" max="2" width="11" customWidth="1"/>
    <col min="3" max="5" width="14.5703125" customWidth="1"/>
    <col min="6" max="6" width="11" bestFit="1" customWidth="1"/>
    <col min="8" max="8" width="46.42578125" customWidth="1"/>
    <col min="9" max="45" width="8.5703125" customWidth="1"/>
  </cols>
  <sheetData>
    <row r="1" spans="1:45" x14ac:dyDescent="0.25">
      <c r="A1" s="9" t="s">
        <v>11</v>
      </c>
      <c r="B1" s="9"/>
      <c r="C1" s="9"/>
      <c r="D1" s="9"/>
      <c r="E1" s="9"/>
      <c r="I1" s="10" t="s">
        <v>23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5" x14ac:dyDescent="0.25">
      <c r="C2" t="s">
        <v>0</v>
      </c>
      <c r="D2" t="s">
        <v>1</v>
      </c>
      <c r="E2" t="s">
        <v>2</v>
      </c>
      <c r="I2">
        <v>0</v>
      </c>
      <c r="J2">
        <v>1</v>
      </c>
      <c r="K2">
        <v>2</v>
      </c>
      <c r="L2">
        <v>3</v>
      </c>
      <c r="M2">
        <v>4</v>
      </c>
      <c r="N2">
        <v>5</v>
      </c>
      <c r="O2">
        <v>6</v>
      </c>
      <c r="P2">
        <v>7</v>
      </c>
      <c r="Q2">
        <v>8</v>
      </c>
      <c r="R2">
        <v>9</v>
      </c>
      <c r="S2">
        <v>10</v>
      </c>
      <c r="T2">
        <v>11</v>
      </c>
      <c r="U2">
        <v>12</v>
      </c>
      <c r="V2">
        <v>13</v>
      </c>
      <c r="W2">
        <v>14</v>
      </c>
      <c r="X2">
        <v>15</v>
      </c>
      <c r="Y2">
        <v>16</v>
      </c>
      <c r="Z2">
        <v>17</v>
      </c>
      <c r="AA2">
        <v>18</v>
      </c>
      <c r="AB2">
        <v>19</v>
      </c>
      <c r="AC2">
        <v>20</v>
      </c>
      <c r="AD2">
        <v>21</v>
      </c>
      <c r="AE2">
        <v>22</v>
      </c>
      <c r="AF2">
        <v>23</v>
      </c>
      <c r="AG2">
        <v>24</v>
      </c>
      <c r="AH2">
        <v>25</v>
      </c>
      <c r="AI2">
        <v>26</v>
      </c>
      <c r="AJ2">
        <v>27</v>
      </c>
      <c r="AK2">
        <v>28</v>
      </c>
      <c r="AL2">
        <v>29</v>
      </c>
      <c r="AM2">
        <v>30</v>
      </c>
      <c r="AN2">
        <v>31</v>
      </c>
      <c r="AO2">
        <v>32</v>
      </c>
      <c r="AP2">
        <v>33</v>
      </c>
      <c r="AQ2">
        <v>34</v>
      </c>
      <c r="AR2">
        <v>35</v>
      </c>
      <c r="AS2">
        <v>36</v>
      </c>
    </row>
    <row r="3" spans="1:45" x14ac:dyDescent="0.25">
      <c r="A3" t="s">
        <v>34</v>
      </c>
      <c r="C3">
        <v>3000</v>
      </c>
      <c r="D3">
        <v>2000</v>
      </c>
      <c r="E3">
        <v>5000</v>
      </c>
      <c r="H3" t="s">
        <v>24</v>
      </c>
      <c r="I3" s="7"/>
      <c r="J3" s="7">
        <f t="shared" ref="J3:AS3" si="0">$F$14</f>
        <v>4869.3659650495911</v>
      </c>
      <c r="K3" s="7">
        <f t="shared" si="0"/>
        <v>4869.3659650495911</v>
      </c>
      <c r="L3" s="7">
        <f t="shared" si="0"/>
        <v>4869.3659650495911</v>
      </c>
      <c r="M3" s="7">
        <f t="shared" si="0"/>
        <v>4869.3659650495911</v>
      </c>
      <c r="N3" s="7">
        <f t="shared" si="0"/>
        <v>4869.3659650495911</v>
      </c>
      <c r="O3" s="7">
        <f t="shared" si="0"/>
        <v>4869.3659650495911</v>
      </c>
      <c r="P3" s="7">
        <f t="shared" si="0"/>
        <v>4869.3659650495911</v>
      </c>
      <c r="Q3" s="7">
        <f t="shared" si="0"/>
        <v>4869.3659650495911</v>
      </c>
      <c r="R3" s="7">
        <f t="shared" si="0"/>
        <v>4869.3659650495911</v>
      </c>
      <c r="S3" s="7">
        <f t="shared" si="0"/>
        <v>4869.3659650495911</v>
      </c>
      <c r="T3" s="7">
        <f t="shared" si="0"/>
        <v>4869.3659650495911</v>
      </c>
      <c r="U3" s="7">
        <f t="shared" si="0"/>
        <v>4869.3659650495911</v>
      </c>
      <c r="V3" s="7">
        <f t="shared" si="0"/>
        <v>4869.3659650495911</v>
      </c>
      <c r="W3" s="7">
        <f t="shared" si="0"/>
        <v>4869.3659650495911</v>
      </c>
      <c r="X3" s="7">
        <f t="shared" si="0"/>
        <v>4869.3659650495911</v>
      </c>
      <c r="Y3" s="7">
        <f t="shared" si="0"/>
        <v>4869.3659650495911</v>
      </c>
      <c r="Z3" s="7">
        <f t="shared" si="0"/>
        <v>4869.3659650495911</v>
      </c>
      <c r="AA3" s="7">
        <f t="shared" si="0"/>
        <v>4869.3659650495911</v>
      </c>
      <c r="AB3" s="7">
        <f t="shared" si="0"/>
        <v>4869.3659650495911</v>
      </c>
      <c r="AC3" s="7">
        <f t="shared" si="0"/>
        <v>4869.3659650495911</v>
      </c>
      <c r="AD3" s="7">
        <f t="shared" si="0"/>
        <v>4869.3659650495911</v>
      </c>
      <c r="AE3" s="7">
        <f t="shared" si="0"/>
        <v>4869.3659650495911</v>
      </c>
      <c r="AF3" s="7">
        <f t="shared" si="0"/>
        <v>4869.3659650495911</v>
      </c>
      <c r="AG3" s="7">
        <f t="shared" si="0"/>
        <v>4869.3659650495911</v>
      </c>
      <c r="AH3" s="7">
        <f t="shared" si="0"/>
        <v>4869.3659650495911</v>
      </c>
      <c r="AI3" s="7">
        <f t="shared" si="0"/>
        <v>4869.3659650495911</v>
      </c>
      <c r="AJ3" s="7">
        <f t="shared" si="0"/>
        <v>4869.3659650495911</v>
      </c>
      <c r="AK3" s="7">
        <f t="shared" si="0"/>
        <v>4869.3659650495911</v>
      </c>
      <c r="AL3" s="7">
        <f t="shared" si="0"/>
        <v>4869.3659650495911</v>
      </c>
      <c r="AM3" s="7">
        <f t="shared" si="0"/>
        <v>4869.3659650495911</v>
      </c>
      <c r="AN3" s="7">
        <f t="shared" si="0"/>
        <v>4869.3659650495911</v>
      </c>
      <c r="AO3" s="7">
        <f t="shared" si="0"/>
        <v>4869.3659650495911</v>
      </c>
      <c r="AP3" s="7">
        <f t="shared" si="0"/>
        <v>4869.3659650495911</v>
      </c>
      <c r="AQ3" s="7">
        <f t="shared" si="0"/>
        <v>4869.3659650495911</v>
      </c>
      <c r="AR3" s="7">
        <f t="shared" si="0"/>
        <v>4869.3659650495911</v>
      </c>
      <c r="AS3" s="7">
        <f t="shared" si="0"/>
        <v>4869.3659650495911</v>
      </c>
    </row>
    <row r="4" spans="1:45" x14ac:dyDescent="0.25">
      <c r="A4" t="s">
        <v>33</v>
      </c>
      <c r="C4">
        <v>240</v>
      </c>
      <c r="D4">
        <v>200</v>
      </c>
      <c r="E4">
        <v>220</v>
      </c>
      <c r="H4" t="s">
        <v>25</v>
      </c>
      <c r="I4" s="7"/>
      <c r="J4" s="7">
        <f t="shared" ref="J4:AS4" si="1">$F$31</f>
        <v>3048.3144250275509</v>
      </c>
      <c r="K4" s="7">
        <f t="shared" si="1"/>
        <v>3048.3144250275509</v>
      </c>
      <c r="L4" s="7">
        <f t="shared" si="1"/>
        <v>3048.3144250275509</v>
      </c>
      <c r="M4" s="7">
        <f t="shared" si="1"/>
        <v>3048.3144250275509</v>
      </c>
      <c r="N4" s="7">
        <f t="shared" si="1"/>
        <v>3048.3144250275509</v>
      </c>
      <c r="O4" s="7">
        <f t="shared" si="1"/>
        <v>3048.3144250275509</v>
      </c>
      <c r="P4" s="7">
        <f t="shared" si="1"/>
        <v>3048.3144250275509</v>
      </c>
      <c r="Q4" s="7">
        <f t="shared" si="1"/>
        <v>3048.3144250275509</v>
      </c>
      <c r="R4" s="7">
        <f t="shared" si="1"/>
        <v>3048.3144250275509</v>
      </c>
      <c r="S4" s="7">
        <f t="shared" si="1"/>
        <v>3048.3144250275509</v>
      </c>
      <c r="T4" s="7">
        <f t="shared" si="1"/>
        <v>3048.3144250275509</v>
      </c>
      <c r="U4" s="7">
        <f t="shared" si="1"/>
        <v>3048.3144250275509</v>
      </c>
      <c r="V4" s="7">
        <f t="shared" si="1"/>
        <v>3048.3144250275509</v>
      </c>
      <c r="W4" s="7">
        <f t="shared" si="1"/>
        <v>3048.3144250275509</v>
      </c>
      <c r="X4" s="7">
        <f t="shared" si="1"/>
        <v>3048.3144250275509</v>
      </c>
      <c r="Y4" s="7">
        <f t="shared" si="1"/>
        <v>3048.3144250275509</v>
      </c>
      <c r="Z4" s="7">
        <f t="shared" si="1"/>
        <v>3048.3144250275509</v>
      </c>
      <c r="AA4" s="7">
        <f t="shared" si="1"/>
        <v>3048.3144250275509</v>
      </c>
      <c r="AB4" s="7">
        <f t="shared" si="1"/>
        <v>3048.3144250275509</v>
      </c>
      <c r="AC4" s="7">
        <f t="shared" si="1"/>
        <v>3048.3144250275509</v>
      </c>
      <c r="AD4" s="7">
        <f t="shared" si="1"/>
        <v>3048.3144250275509</v>
      </c>
      <c r="AE4" s="7">
        <f t="shared" si="1"/>
        <v>3048.3144250275509</v>
      </c>
      <c r="AF4" s="7">
        <f t="shared" si="1"/>
        <v>3048.3144250275509</v>
      </c>
      <c r="AG4" s="7">
        <f t="shared" si="1"/>
        <v>3048.3144250275509</v>
      </c>
      <c r="AH4" s="7">
        <f t="shared" si="1"/>
        <v>3048.3144250275509</v>
      </c>
      <c r="AI4" s="7">
        <f t="shared" si="1"/>
        <v>3048.3144250275509</v>
      </c>
      <c r="AJ4" s="7">
        <f t="shared" si="1"/>
        <v>3048.3144250275509</v>
      </c>
      <c r="AK4" s="7">
        <f t="shared" si="1"/>
        <v>3048.3144250275509</v>
      </c>
      <c r="AL4" s="7">
        <f t="shared" si="1"/>
        <v>3048.3144250275509</v>
      </c>
      <c r="AM4" s="7">
        <f t="shared" si="1"/>
        <v>3048.3144250275509</v>
      </c>
      <c r="AN4" s="7">
        <f t="shared" si="1"/>
        <v>3048.3144250275509</v>
      </c>
      <c r="AO4" s="7">
        <f t="shared" si="1"/>
        <v>3048.3144250275509</v>
      </c>
      <c r="AP4" s="7">
        <f t="shared" si="1"/>
        <v>3048.3144250275509</v>
      </c>
      <c r="AQ4" s="7">
        <f t="shared" si="1"/>
        <v>3048.3144250275509</v>
      </c>
      <c r="AR4" s="7">
        <f t="shared" si="1"/>
        <v>3048.3144250275509</v>
      </c>
      <c r="AS4" s="7">
        <f t="shared" si="1"/>
        <v>3048.3144250275509</v>
      </c>
    </row>
    <row r="5" spans="1:45" x14ac:dyDescent="0.25">
      <c r="A5" t="s">
        <v>32</v>
      </c>
      <c r="C5">
        <v>30</v>
      </c>
      <c r="D5">
        <v>30</v>
      </c>
      <c r="E5">
        <v>30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 x14ac:dyDescent="0.25">
      <c r="A6" t="s">
        <v>35</v>
      </c>
      <c r="C6" s="4">
        <f>C3*C4/3600</f>
        <v>200</v>
      </c>
      <c r="D6" s="4">
        <f t="shared" ref="D6:E6" si="2">D3*D4/3600</f>
        <v>111.11111111111111</v>
      </c>
      <c r="E6" s="4">
        <f t="shared" si="2"/>
        <v>305.55555555555554</v>
      </c>
      <c r="H6" t="s">
        <v>26</v>
      </c>
      <c r="J6" s="7">
        <f>J3-J4</f>
        <v>1821.0515400220402</v>
      </c>
      <c r="K6" s="7">
        <f t="shared" ref="K6:Y6" si="3">K3-K4</f>
        <v>1821.0515400220402</v>
      </c>
      <c r="L6" s="7">
        <f t="shared" si="3"/>
        <v>1821.0515400220402</v>
      </c>
      <c r="M6" s="7">
        <f t="shared" si="3"/>
        <v>1821.0515400220402</v>
      </c>
      <c r="N6" s="7">
        <f t="shared" si="3"/>
        <v>1821.0515400220402</v>
      </c>
      <c r="O6" s="7">
        <f t="shared" si="3"/>
        <v>1821.0515400220402</v>
      </c>
      <c r="P6" s="7">
        <f t="shared" si="3"/>
        <v>1821.0515400220402</v>
      </c>
      <c r="Q6" s="7">
        <f t="shared" si="3"/>
        <v>1821.0515400220402</v>
      </c>
      <c r="R6" s="7">
        <f t="shared" si="3"/>
        <v>1821.0515400220402</v>
      </c>
      <c r="S6" s="7">
        <f t="shared" si="3"/>
        <v>1821.0515400220402</v>
      </c>
      <c r="T6" s="7">
        <f t="shared" si="3"/>
        <v>1821.0515400220402</v>
      </c>
      <c r="U6" s="7">
        <f t="shared" si="3"/>
        <v>1821.0515400220402</v>
      </c>
      <c r="V6" s="7">
        <f t="shared" si="3"/>
        <v>1821.0515400220402</v>
      </c>
      <c r="W6" s="7">
        <f t="shared" si="3"/>
        <v>1821.0515400220402</v>
      </c>
      <c r="X6" s="7">
        <f t="shared" si="3"/>
        <v>1821.0515400220402</v>
      </c>
      <c r="Y6" s="7">
        <f t="shared" si="3"/>
        <v>1821.0515400220402</v>
      </c>
      <c r="Z6" s="7">
        <f t="shared" ref="Z6" si="4">Z3-Z4</f>
        <v>1821.0515400220402</v>
      </c>
      <c r="AA6" s="7">
        <f t="shared" ref="AA6" si="5">AA3-AA4</f>
        <v>1821.0515400220402</v>
      </c>
      <c r="AB6" s="7">
        <f t="shared" ref="AB6" si="6">AB3-AB4</f>
        <v>1821.0515400220402</v>
      </c>
      <c r="AC6" s="7">
        <f t="shared" ref="AC6" si="7">AC3-AC4</f>
        <v>1821.0515400220402</v>
      </c>
      <c r="AD6" s="7">
        <f t="shared" ref="AD6" si="8">AD3-AD4</f>
        <v>1821.0515400220402</v>
      </c>
      <c r="AE6" s="7">
        <f t="shared" ref="AE6" si="9">AE3-AE4</f>
        <v>1821.0515400220402</v>
      </c>
      <c r="AF6" s="7">
        <f t="shared" ref="AF6" si="10">AF3-AF4</f>
        <v>1821.0515400220402</v>
      </c>
      <c r="AG6" s="7">
        <f t="shared" ref="AG6" si="11">AG3-AG4</f>
        <v>1821.0515400220402</v>
      </c>
      <c r="AH6" s="7">
        <f t="shared" ref="AH6" si="12">AH3-AH4</f>
        <v>1821.0515400220402</v>
      </c>
      <c r="AI6" s="7">
        <f t="shared" ref="AI6" si="13">AI3-AI4</f>
        <v>1821.0515400220402</v>
      </c>
      <c r="AJ6" s="7">
        <f t="shared" ref="AJ6" si="14">AJ3-AJ4</f>
        <v>1821.0515400220402</v>
      </c>
      <c r="AK6" s="7">
        <f t="shared" ref="AK6" si="15">AK3-AK4</f>
        <v>1821.0515400220402</v>
      </c>
      <c r="AL6" s="7">
        <f t="shared" ref="AL6" si="16">AL3-AL4</f>
        <v>1821.0515400220402</v>
      </c>
      <c r="AM6" s="7">
        <f t="shared" ref="AM6" si="17">AM3-AM4</f>
        <v>1821.0515400220402</v>
      </c>
      <c r="AN6" s="7">
        <f t="shared" ref="AN6" si="18">AN3-AN4</f>
        <v>1821.0515400220402</v>
      </c>
      <c r="AO6" s="7">
        <f t="shared" ref="AO6:AS6" si="19">AO3-AO4</f>
        <v>1821.0515400220402</v>
      </c>
      <c r="AP6" s="7">
        <f t="shared" si="19"/>
        <v>1821.0515400220402</v>
      </c>
      <c r="AQ6" s="7">
        <f t="shared" si="19"/>
        <v>1821.0515400220402</v>
      </c>
      <c r="AR6" s="7">
        <f t="shared" si="19"/>
        <v>1821.0515400220402</v>
      </c>
      <c r="AS6" s="7">
        <f t="shared" si="19"/>
        <v>1821.0515400220402</v>
      </c>
    </row>
    <row r="7" spans="1:45" x14ac:dyDescent="0.25">
      <c r="A7" t="s">
        <v>13</v>
      </c>
      <c r="B7" s="1">
        <v>0.75</v>
      </c>
      <c r="C7" s="4">
        <f>C6/$B7</f>
        <v>266.66666666666669</v>
      </c>
      <c r="D7" s="4">
        <f t="shared" ref="D7:E8" si="20">D6/$B7</f>
        <v>148.14814814814815</v>
      </c>
      <c r="E7" s="4">
        <f t="shared" si="20"/>
        <v>407.40740740740739</v>
      </c>
      <c r="H7" t="s">
        <v>27</v>
      </c>
      <c r="J7" s="1">
        <v>0</v>
      </c>
      <c r="K7" s="1">
        <v>0</v>
      </c>
      <c r="L7" s="1">
        <v>0</v>
      </c>
      <c r="M7" s="1">
        <v>0.05</v>
      </c>
      <c r="N7" s="1">
        <v>0.05</v>
      </c>
      <c r="O7" s="1">
        <v>0.25</v>
      </c>
      <c r="P7" s="1">
        <v>0.5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s="1">
        <v>1</v>
      </c>
      <c r="AL7" s="1">
        <v>1</v>
      </c>
      <c r="AM7" s="1">
        <v>1</v>
      </c>
      <c r="AN7" s="1">
        <v>1</v>
      </c>
      <c r="AO7" s="1">
        <v>1</v>
      </c>
      <c r="AP7" s="1">
        <v>2</v>
      </c>
      <c r="AQ7" s="1">
        <v>3</v>
      </c>
      <c r="AR7" s="1">
        <v>4</v>
      </c>
      <c r="AS7" s="1">
        <v>5</v>
      </c>
    </row>
    <row r="8" spans="1:45" x14ac:dyDescent="0.25">
      <c r="A8" t="s">
        <v>14</v>
      </c>
      <c r="B8" s="1">
        <v>0.86</v>
      </c>
      <c r="C8" s="4">
        <f>C7/$B8</f>
        <v>310.077519379845</v>
      </c>
      <c r="D8" s="4">
        <f t="shared" si="20"/>
        <v>172.26528854435833</v>
      </c>
      <c r="E8" s="4">
        <f t="shared" si="20"/>
        <v>473.72954349698534</v>
      </c>
      <c r="H8" t="s">
        <v>28</v>
      </c>
      <c r="J8" s="7">
        <f>J6*J7</f>
        <v>0</v>
      </c>
      <c r="K8" s="7">
        <f t="shared" ref="K8:Y8" si="21">K6*K7</f>
        <v>0</v>
      </c>
      <c r="L8" s="7">
        <f t="shared" si="21"/>
        <v>0</v>
      </c>
      <c r="M8" s="7">
        <f t="shared" si="21"/>
        <v>91.052577001102009</v>
      </c>
      <c r="N8" s="7">
        <f t="shared" si="21"/>
        <v>91.052577001102009</v>
      </c>
      <c r="O8" s="7">
        <f t="shared" si="21"/>
        <v>455.26288500551004</v>
      </c>
      <c r="P8" s="7">
        <f t="shared" si="21"/>
        <v>910.52577001102009</v>
      </c>
      <c r="Q8" s="7">
        <f t="shared" si="21"/>
        <v>1821.0515400220402</v>
      </c>
      <c r="R8" s="7">
        <f t="shared" si="21"/>
        <v>1821.0515400220402</v>
      </c>
      <c r="S8" s="7">
        <f t="shared" si="21"/>
        <v>1821.0515400220402</v>
      </c>
      <c r="T8" s="7">
        <f t="shared" si="21"/>
        <v>1821.0515400220402</v>
      </c>
      <c r="U8" s="7">
        <f t="shared" si="21"/>
        <v>1821.0515400220402</v>
      </c>
      <c r="V8" s="7">
        <f t="shared" si="21"/>
        <v>1821.0515400220402</v>
      </c>
      <c r="W8" s="7">
        <f t="shared" si="21"/>
        <v>1821.0515400220402</v>
      </c>
      <c r="X8" s="7">
        <f t="shared" si="21"/>
        <v>1821.0515400220402</v>
      </c>
      <c r="Y8" s="7">
        <f t="shared" si="21"/>
        <v>1821.0515400220402</v>
      </c>
      <c r="Z8" s="7">
        <f t="shared" ref="Z8" si="22">Z6*Z7</f>
        <v>1821.0515400220402</v>
      </c>
      <c r="AA8" s="7">
        <f t="shared" ref="AA8" si="23">AA6*AA7</f>
        <v>1821.0515400220402</v>
      </c>
      <c r="AB8" s="7">
        <f t="shared" ref="AB8" si="24">AB6*AB7</f>
        <v>1821.0515400220402</v>
      </c>
      <c r="AC8" s="7">
        <f t="shared" ref="AC8" si="25">AC6*AC7</f>
        <v>1821.0515400220402</v>
      </c>
      <c r="AD8" s="7">
        <f t="shared" ref="AD8" si="26">AD6*AD7</f>
        <v>1821.0515400220402</v>
      </c>
      <c r="AE8" s="7">
        <f t="shared" ref="AE8" si="27">AE6*AE7</f>
        <v>1821.0515400220402</v>
      </c>
      <c r="AF8" s="7">
        <f t="shared" ref="AF8" si="28">AF6*AF7</f>
        <v>1821.0515400220402</v>
      </c>
      <c r="AG8" s="7">
        <f t="shared" ref="AG8" si="29">AG6*AG7</f>
        <v>1821.0515400220402</v>
      </c>
      <c r="AH8" s="7">
        <f t="shared" ref="AH8" si="30">AH6*AH7</f>
        <v>1821.0515400220402</v>
      </c>
      <c r="AI8" s="7">
        <f t="shared" ref="AI8" si="31">AI6*AI7</f>
        <v>1821.0515400220402</v>
      </c>
      <c r="AJ8" s="7">
        <f t="shared" ref="AJ8" si="32">AJ6*AJ7</f>
        <v>1821.0515400220402</v>
      </c>
      <c r="AK8" s="7">
        <f t="shared" ref="AK8" si="33">AK6*AK7</f>
        <v>1821.0515400220402</v>
      </c>
      <c r="AL8" s="7">
        <f t="shared" ref="AL8" si="34">AL6*AL7</f>
        <v>1821.0515400220402</v>
      </c>
      <c r="AM8" s="7">
        <f t="shared" ref="AM8" si="35">AM6*AM7</f>
        <v>1821.0515400220402</v>
      </c>
      <c r="AN8" s="7">
        <f t="shared" ref="AN8" si="36">AN6*AN7</f>
        <v>1821.0515400220402</v>
      </c>
      <c r="AO8" s="7">
        <f t="shared" ref="AO8:AS8" si="37">AO6*AO7</f>
        <v>1821.0515400220402</v>
      </c>
      <c r="AP8" s="7">
        <f t="shared" si="37"/>
        <v>3642.1030800440803</v>
      </c>
      <c r="AQ8" s="7">
        <f t="shared" si="37"/>
        <v>5463.1546200661205</v>
      </c>
      <c r="AR8" s="7">
        <f t="shared" si="37"/>
        <v>7284.2061600881607</v>
      </c>
      <c r="AS8" s="7">
        <f t="shared" si="37"/>
        <v>9105.2577001101999</v>
      </c>
    </row>
    <row r="9" spans="1:45" x14ac:dyDescent="0.25">
      <c r="A9" t="s">
        <v>15</v>
      </c>
      <c r="B9" s="1">
        <v>0.14000000000000001</v>
      </c>
      <c r="C9" s="4">
        <f>C8/(1-$B9)</f>
        <v>360.55525509284303</v>
      </c>
      <c r="D9" s="4">
        <f t="shared" ref="D9:E9" si="38">D8/(1-$B9)</f>
        <v>200.30847505157945</v>
      </c>
      <c r="E9" s="4">
        <f t="shared" si="38"/>
        <v>550.84830639184338</v>
      </c>
    </row>
    <row r="10" spans="1:45" x14ac:dyDescent="0.25">
      <c r="A10" t="s">
        <v>16</v>
      </c>
      <c r="B10" s="6">
        <v>164</v>
      </c>
      <c r="C10" s="2">
        <f>C9/$B10</f>
        <v>2.1985076530051404</v>
      </c>
      <c r="D10" s="2">
        <f t="shared" ref="D10:E10" si="39">D9/$B10</f>
        <v>1.2213931405584113</v>
      </c>
      <c r="E10" s="2">
        <f t="shared" si="39"/>
        <v>3.3588311365356303</v>
      </c>
      <c r="H10" t="s">
        <v>4</v>
      </c>
      <c r="J10" s="7">
        <f>SUM(J11:J14)</f>
        <v>5000</v>
      </c>
      <c r="K10" s="7">
        <f t="shared" ref="K10:AS10" si="40">SUM(K11:K14)</f>
        <v>3000</v>
      </c>
      <c r="L10" s="7">
        <f t="shared" si="40"/>
        <v>1000</v>
      </c>
      <c r="M10" s="7">
        <f t="shared" si="40"/>
        <v>600</v>
      </c>
      <c r="N10" s="7">
        <f t="shared" si="40"/>
        <v>600</v>
      </c>
      <c r="O10" s="7">
        <f t="shared" si="40"/>
        <v>600</v>
      </c>
      <c r="P10" s="7">
        <f t="shared" si="40"/>
        <v>600</v>
      </c>
      <c r="Q10" s="7">
        <f t="shared" si="40"/>
        <v>600</v>
      </c>
      <c r="R10" s="7">
        <f t="shared" si="40"/>
        <v>600</v>
      </c>
      <c r="S10" s="7">
        <f t="shared" si="40"/>
        <v>600</v>
      </c>
      <c r="T10" s="7">
        <f t="shared" si="40"/>
        <v>600</v>
      </c>
      <c r="U10" s="7">
        <f t="shared" si="40"/>
        <v>600</v>
      </c>
      <c r="V10" s="7">
        <f t="shared" si="40"/>
        <v>600</v>
      </c>
      <c r="W10" s="7">
        <f t="shared" si="40"/>
        <v>600</v>
      </c>
      <c r="X10" s="7">
        <f t="shared" si="40"/>
        <v>600</v>
      </c>
      <c r="Y10" s="7">
        <f t="shared" si="40"/>
        <v>600</v>
      </c>
      <c r="Z10" s="7">
        <f t="shared" si="40"/>
        <v>600</v>
      </c>
      <c r="AA10" s="7">
        <f t="shared" si="40"/>
        <v>600</v>
      </c>
      <c r="AB10" s="7">
        <f t="shared" si="40"/>
        <v>600</v>
      </c>
      <c r="AC10" s="7">
        <f t="shared" si="40"/>
        <v>600</v>
      </c>
      <c r="AD10" s="7">
        <f t="shared" si="40"/>
        <v>600</v>
      </c>
      <c r="AE10" s="7">
        <f t="shared" si="40"/>
        <v>600</v>
      </c>
      <c r="AF10" s="7">
        <f t="shared" si="40"/>
        <v>600</v>
      </c>
      <c r="AG10" s="7">
        <f t="shared" si="40"/>
        <v>600</v>
      </c>
      <c r="AH10" s="7">
        <f t="shared" si="40"/>
        <v>600</v>
      </c>
      <c r="AI10" s="7">
        <f t="shared" si="40"/>
        <v>600</v>
      </c>
      <c r="AJ10" s="7">
        <f t="shared" si="40"/>
        <v>600</v>
      </c>
      <c r="AK10" s="7">
        <f t="shared" si="40"/>
        <v>600</v>
      </c>
      <c r="AL10" s="7">
        <f t="shared" si="40"/>
        <v>600</v>
      </c>
      <c r="AM10" s="7">
        <f t="shared" si="40"/>
        <v>600</v>
      </c>
      <c r="AN10" s="7">
        <f t="shared" si="40"/>
        <v>600</v>
      </c>
      <c r="AO10" s="7">
        <f t="shared" si="40"/>
        <v>600</v>
      </c>
      <c r="AP10" s="7">
        <f t="shared" si="40"/>
        <v>600</v>
      </c>
      <c r="AQ10" s="7">
        <f t="shared" si="40"/>
        <v>600</v>
      </c>
      <c r="AR10" s="7">
        <f t="shared" si="40"/>
        <v>600</v>
      </c>
      <c r="AS10" s="7">
        <f t="shared" si="40"/>
        <v>600</v>
      </c>
    </row>
    <row r="11" spans="1:45" x14ac:dyDescent="0.25">
      <c r="A11" t="s">
        <v>17</v>
      </c>
      <c r="B11" s="5">
        <v>500</v>
      </c>
      <c r="C11" s="5">
        <f>C10*$B11</f>
        <v>1099.2538265025703</v>
      </c>
      <c r="D11" s="5">
        <f t="shared" ref="D11:E11" si="41">D10*$B11</f>
        <v>610.69657027920562</v>
      </c>
      <c r="E11" s="5">
        <f t="shared" si="41"/>
        <v>1679.4155682678152</v>
      </c>
      <c r="F11" s="5">
        <f>SUM(C11:E11)</f>
        <v>3389.3659650495911</v>
      </c>
      <c r="H11" t="s">
        <v>5</v>
      </c>
      <c r="J11" s="7">
        <v>5000</v>
      </c>
    </row>
    <row r="12" spans="1:45" x14ac:dyDescent="0.25">
      <c r="A12" t="s">
        <v>31</v>
      </c>
      <c r="B12" s="6">
        <v>30</v>
      </c>
      <c r="C12" s="4">
        <f>($B12+C4-C5)*C3/60</f>
        <v>12000</v>
      </c>
      <c r="D12" s="4">
        <f t="shared" ref="D12:E12" si="42">($B12+D4-D5)*D3/60</f>
        <v>6666.666666666667</v>
      </c>
      <c r="E12" s="4">
        <f t="shared" si="42"/>
        <v>18333.333333333332</v>
      </c>
      <c r="H12" t="s">
        <v>7</v>
      </c>
      <c r="J12" s="7"/>
      <c r="K12" s="7">
        <v>2000</v>
      </c>
    </row>
    <row r="13" spans="1:45" x14ac:dyDescent="0.25">
      <c r="A13" t="s">
        <v>18</v>
      </c>
      <c r="B13" s="5">
        <v>0.04</v>
      </c>
      <c r="C13" s="5">
        <f>C12*$B13</f>
        <v>480</v>
      </c>
      <c r="D13" s="5">
        <f t="shared" ref="D13:E13" si="43">D12*$B13</f>
        <v>266.66666666666669</v>
      </c>
      <c r="E13" s="5">
        <f t="shared" si="43"/>
        <v>733.33333333333326</v>
      </c>
      <c r="F13" s="5">
        <f>SUM(C13:E13)</f>
        <v>1480</v>
      </c>
      <c r="H13" t="s">
        <v>9</v>
      </c>
      <c r="J13" s="7"/>
      <c r="K13" s="7">
        <v>1000</v>
      </c>
      <c r="L13" s="7">
        <v>1000</v>
      </c>
    </row>
    <row r="14" spans="1:45" x14ac:dyDescent="0.25">
      <c r="A14" t="s">
        <v>20</v>
      </c>
      <c r="C14" s="5">
        <f>C11+C13</f>
        <v>1579.2538265025703</v>
      </c>
      <c r="D14" s="5">
        <f t="shared" ref="D14:E14" si="44">D11+D13</f>
        <v>877.36323694587236</v>
      </c>
      <c r="E14" s="5">
        <f t="shared" si="44"/>
        <v>2412.7489016011486</v>
      </c>
      <c r="F14" s="8">
        <f>SUM(C14:E14)</f>
        <v>4869.3659650495911</v>
      </c>
      <c r="H14" t="s">
        <v>8</v>
      </c>
      <c r="J14" s="7"/>
      <c r="M14" s="7">
        <v>600</v>
      </c>
      <c r="N14" s="7">
        <v>600</v>
      </c>
      <c r="O14" s="7">
        <v>600</v>
      </c>
      <c r="P14" s="7">
        <v>600</v>
      </c>
      <c r="Q14" s="7">
        <v>600</v>
      </c>
      <c r="R14" s="7">
        <v>600</v>
      </c>
      <c r="S14" s="7">
        <v>600</v>
      </c>
      <c r="T14" s="7">
        <v>600</v>
      </c>
      <c r="U14" s="7">
        <v>600</v>
      </c>
      <c r="V14" s="7">
        <v>600</v>
      </c>
      <c r="W14" s="7">
        <v>600</v>
      </c>
      <c r="X14" s="7">
        <v>600</v>
      </c>
      <c r="Y14" s="7">
        <v>600</v>
      </c>
      <c r="Z14" s="7">
        <v>600</v>
      </c>
      <c r="AA14" s="7">
        <v>600</v>
      </c>
      <c r="AB14" s="7">
        <v>600</v>
      </c>
      <c r="AC14" s="7">
        <v>600</v>
      </c>
      <c r="AD14" s="7">
        <v>600</v>
      </c>
      <c r="AE14" s="7">
        <v>600</v>
      </c>
      <c r="AF14" s="7">
        <v>600</v>
      </c>
      <c r="AG14" s="7">
        <v>600</v>
      </c>
      <c r="AH14" s="7">
        <v>600</v>
      </c>
      <c r="AI14" s="7">
        <v>600</v>
      </c>
      <c r="AJ14" s="7">
        <v>600</v>
      </c>
      <c r="AK14" s="7">
        <v>600</v>
      </c>
      <c r="AL14" s="7">
        <v>600</v>
      </c>
      <c r="AM14" s="7">
        <v>600</v>
      </c>
      <c r="AN14" s="7">
        <v>600</v>
      </c>
      <c r="AO14" s="7">
        <v>600</v>
      </c>
      <c r="AP14" s="7">
        <v>600</v>
      </c>
      <c r="AQ14" s="7">
        <v>600</v>
      </c>
      <c r="AR14" s="7">
        <v>600</v>
      </c>
      <c r="AS14" s="7">
        <v>600</v>
      </c>
    </row>
    <row r="16" spans="1:45" x14ac:dyDescent="0.25">
      <c r="A16" s="9" t="s">
        <v>10</v>
      </c>
      <c r="B16" s="9"/>
      <c r="C16" s="9"/>
      <c r="D16" s="9"/>
      <c r="E16" s="9"/>
      <c r="H16" t="s">
        <v>29</v>
      </c>
      <c r="J16" s="7">
        <f>J8-J10</f>
        <v>-5000</v>
      </c>
      <c r="K16" s="7">
        <f t="shared" ref="K16:AS16" si="45">K8-K10</f>
        <v>-3000</v>
      </c>
      <c r="L16" s="7">
        <f t="shared" si="45"/>
        <v>-1000</v>
      </c>
      <c r="M16" s="7">
        <f t="shared" si="45"/>
        <v>-508.94742299889799</v>
      </c>
      <c r="N16" s="7">
        <f t="shared" si="45"/>
        <v>-508.94742299889799</v>
      </c>
      <c r="O16" s="7">
        <f t="shared" si="45"/>
        <v>-144.73711499448996</v>
      </c>
      <c r="P16" s="7">
        <f t="shared" si="45"/>
        <v>310.52577001102009</v>
      </c>
      <c r="Q16" s="7">
        <f t="shared" si="45"/>
        <v>1221.0515400220402</v>
      </c>
      <c r="R16" s="7">
        <f t="shared" si="45"/>
        <v>1221.0515400220402</v>
      </c>
      <c r="S16" s="7">
        <f t="shared" si="45"/>
        <v>1221.0515400220402</v>
      </c>
      <c r="T16" s="7">
        <f t="shared" si="45"/>
        <v>1221.0515400220402</v>
      </c>
      <c r="U16" s="7">
        <f t="shared" si="45"/>
        <v>1221.0515400220402</v>
      </c>
      <c r="V16" s="7">
        <f t="shared" si="45"/>
        <v>1221.0515400220402</v>
      </c>
      <c r="W16" s="7">
        <f t="shared" si="45"/>
        <v>1221.0515400220402</v>
      </c>
      <c r="X16" s="7">
        <f t="shared" si="45"/>
        <v>1221.0515400220402</v>
      </c>
      <c r="Y16" s="7">
        <f t="shared" si="45"/>
        <v>1221.0515400220402</v>
      </c>
      <c r="Z16" s="7">
        <f t="shared" si="45"/>
        <v>1221.0515400220402</v>
      </c>
      <c r="AA16" s="7">
        <f t="shared" si="45"/>
        <v>1221.0515400220402</v>
      </c>
      <c r="AB16" s="7">
        <f t="shared" si="45"/>
        <v>1221.0515400220402</v>
      </c>
      <c r="AC16" s="7">
        <f t="shared" si="45"/>
        <v>1221.0515400220402</v>
      </c>
      <c r="AD16" s="7">
        <f t="shared" si="45"/>
        <v>1221.0515400220402</v>
      </c>
      <c r="AE16" s="7">
        <f t="shared" si="45"/>
        <v>1221.0515400220402</v>
      </c>
      <c r="AF16" s="7">
        <f t="shared" si="45"/>
        <v>1221.0515400220402</v>
      </c>
      <c r="AG16" s="7">
        <f t="shared" si="45"/>
        <v>1221.0515400220402</v>
      </c>
      <c r="AH16" s="7">
        <f t="shared" si="45"/>
        <v>1221.0515400220402</v>
      </c>
      <c r="AI16" s="7">
        <f t="shared" si="45"/>
        <v>1221.0515400220402</v>
      </c>
      <c r="AJ16" s="7">
        <f t="shared" si="45"/>
        <v>1221.0515400220402</v>
      </c>
      <c r="AK16" s="7">
        <f t="shared" si="45"/>
        <v>1221.0515400220402</v>
      </c>
      <c r="AL16" s="7">
        <f t="shared" si="45"/>
        <v>1221.0515400220402</v>
      </c>
      <c r="AM16" s="7">
        <f t="shared" si="45"/>
        <v>1221.0515400220402</v>
      </c>
      <c r="AN16" s="7">
        <f t="shared" si="45"/>
        <v>1221.0515400220402</v>
      </c>
      <c r="AO16" s="7">
        <f t="shared" si="45"/>
        <v>1221.0515400220402</v>
      </c>
      <c r="AP16" s="7">
        <f t="shared" si="45"/>
        <v>3042.1030800440803</v>
      </c>
      <c r="AQ16" s="7">
        <f t="shared" si="45"/>
        <v>4863.1546200661205</v>
      </c>
      <c r="AR16" s="7">
        <f t="shared" si="45"/>
        <v>6684.2061600881607</v>
      </c>
      <c r="AS16" s="7">
        <f t="shared" si="45"/>
        <v>8505.2577001101999</v>
      </c>
    </row>
    <row r="17" spans="1:45" x14ac:dyDescent="0.25">
      <c r="C17" t="s">
        <v>0</v>
      </c>
      <c r="D17" t="s">
        <v>6</v>
      </c>
      <c r="E17" t="s">
        <v>2</v>
      </c>
      <c r="H17" t="s">
        <v>30</v>
      </c>
      <c r="I17">
        <v>0</v>
      </c>
      <c r="J17" s="7">
        <f>J16</f>
        <v>-5000</v>
      </c>
      <c r="K17" s="7">
        <f>J17+K16</f>
        <v>-8000</v>
      </c>
      <c r="L17" s="7">
        <f t="shared" ref="L17:Y17" si="46">K17+L16</f>
        <v>-9000</v>
      </c>
      <c r="M17" s="7">
        <f t="shared" si="46"/>
        <v>-9508.9474229988973</v>
      </c>
      <c r="N17" s="7">
        <f t="shared" si="46"/>
        <v>-10017.894845997795</v>
      </c>
      <c r="O17" s="7">
        <f t="shared" si="46"/>
        <v>-10162.631960992285</v>
      </c>
      <c r="P17" s="7">
        <f t="shared" si="46"/>
        <v>-9852.1061909812652</v>
      </c>
      <c r="Q17" s="7">
        <f t="shared" si="46"/>
        <v>-8631.0546509592241</v>
      </c>
      <c r="R17" s="7">
        <f t="shared" si="46"/>
        <v>-7410.0031109371839</v>
      </c>
      <c r="S17" s="7">
        <f t="shared" si="46"/>
        <v>-6188.9515709151437</v>
      </c>
      <c r="T17" s="7">
        <f t="shared" si="46"/>
        <v>-4967.9000308931036</v>
      </c>
      <c r="U17" s="7">
        <f t="shared" si="46"/>
        <v>-3746.8484908710634</v>
      </c>
      <c r="V17" s="7">
        <f t="shared" si="46"/>
        <v>-2525.7969508490232</v>
      </c>
      <c r="W17" s="7">
        <f t="shared" si="46"/>
        <v>-1304.7454108269831</v>
      </c>
      <c r="X17" s="7">
        <f t="shared" si="46"/>
        <v>-83.69387080494289</v>
      </c>
      <c r="Y17" s="7">
        <f t="shared" si="46"/>
        <v>1137.3576692170973</v>
      </c>
      <c r="Z17" s="7">
        <f t="shared" ref="Z17" si="47">Y17+Z16</f>
        <v>2358.4092092391375</v>
      </c>
      <c r="AA17" s="7">
        <f t="shared" ref="AA17" si="48">Z17+AA16</f>
        <v>3579.4607492611776</v>
      </c>
      <c r="AB17" s="7">
        <f t="shared" ref="AB17" si="49">AA17+AB16</f>
        <v>4800.5122892832178</v>
      </c>
      <c r="AC17" s="7">
        <f t="shared" ref="AC17" si="50">AB17+AC16</f>
        <v>6021.563829305258</v>
      </c>
      <c r="AD17" s="7">
        <f t="shared" ref="AD17" si="51">AC17+AD16</f>
        <v>7242.6153693272981</v>
      </c>
      <c r="AE17" s="7">
        <f t="shared" ref="AE17" si="52">AD17+AE16</f>
        <v>8463.6669093493383</v>
      </c>
      <c r="AF17" s="7">
        <f t="shared" ref="AF17" si="53">AE17+AF16</f>
        <v>9684.7184493713794</v>
      </c>
      <c r="AG17" s="7">
        <f t="shared" ref="AG17" si="54">AF17+AG16</f>
        <v>10905.769989393419</v>
      </c>
      <c r="AH17" s="7">
        <f t="shared" ref="AH17" si="55">AG17+AH16</f>
        <v>12126.821529415458</v>
      </c>
      <c r="AI17" s="7">
        <f t="shared" ref="AI17" si="56">AH17+AI16</f>
        <v>13347.873069437497</v>
      </c>
      <c r="AJ17" s="7">
        <f t="shared" ref="AJ17" si="57">AI17+AJ16</f>
        <v>14568.924609459536</v>
      </c>
      <c r="AK17" s="7">
        <f t="shared" ref="AK17" si="58">AJ17+AK16</f>
        <v>15789.976149481576</v>
      </c>
      <c r="AL17" s="7">
        <f t="shared" ref="AL17" si="59">AK17+AL16</f>
        <v>17011.027689503615</v>
      </c>
      <c r="AM17" s="7">
        <f t="shared" ref="AM17" si="60">AL17+AM16</f>
        <v>18232.079229525654</v>
      </c>
      <c r="AN17" s="7">
        <f t="shared" ref="AN17" si="61">AM17+AN16</f>
        <v>19453.130769547693</v>
      </c>
      <c r="AO17" s="7">
        <f t="shared" ref="AO17" si="62">AN17+AO16</f>
        <v>20674.182309569733</v>
      </c>
      <c r="AP17" s="7">
        <f t="shared" ref="AP17" si="63">AO17+AP16</f>
        <v>23716.285389613811</v>
      </c>
      <c r="AQ17" s="7">
        <f t="shared" ref="AQ17" si="64">AP17+AQ16</f>
        <v>28579.440009679933</v>
      </c>
      <c r="AR17" s="7">
        <f t="shared" ref="AR17" si="65">AQ17+AR16</f>
        <v>35263.646169768093</v>
      </c>
      <c r="AS17" s="7">
        <f t="shared" ref="AS17" si="66">AR17+AS16</f>
        <v>43768.903869878297</v>
      </c>
    </row>
    <row r="18" spans="1:45" x14ac:dyDescent="0.25">
      <c r="A18" t="s">
        <v>21</v>
      </c>
      <c r="C18" s="1">
        <v>0.3</v>
      </c>
      <c r="D18" s="1">
        <v>0.4</v>
      </c>
      <c r="E18" s="1">
        <v>0.6</v>
      </c>
    </row>
    <row r="19" spans="1:45" x14ac:dyDescent="0.25">
      <c r="A19" t="s">
        <v>22</v>
      </c>
      <c r="C19">
        <f>C3*(1-C18)</f>
        <v>2100</v>
      </c>
      <c r="D19">
        <f>D3*(1-D18)</f>
        <v>1200</v>
      </c>
      <c r="E19">
        <f>E3*(1-E18)</f>
        <v>2000</v>
      </c>
    </row>
    <row r="20" spans="1:45" x14ac:dyDescent="0.25">
      <c r="A20" t="s">
        <v>3</v>
      </c>
      <c r="C20">
        <v>240</v>
      </c>
      <c r="D20">
        <v>200</v>
      </c>
      <c r="E20">
        <v>220</v>
      </c>
    </row>
    <row r="21" spans="1:45" x14ac:dyDescent="0.25">
      <c r="A21" t="s">
        <v>19</v>
      </c>
      <c r="C21">
        <v>30</v>
      </c>
      <c r="D21">
        <v>30</v>
      </c>
      <c r="E21">
        <v>30</v>
      </c>
    </row>
    <row r="22" spans="1:45" x14ac:dyDescent="0.25">
      <c r="A22" t="s">
        <v>12</v>
      </c>
      <c r="C22" s="4">
        <f>C19*C20/3600</f>
        <v>140</v>
      </c>
      <c r="D22" s="4">
        <f t="shared" ref="D22" si="67">D19*D20/3600</f>
        <v>66.666666666666671</v>
      </c>
      <c r="E22" s="4">
        <f t="shared" ref="E22" si="68">E19*E20/3600</f>
        <v>122.22222222222223</v>
      </c>
    </row>
    <row r="23" spans="1:45" x14ac:dyDescent="0.25">
      <c r="A23" t="s">
        <v>13</v>
      </c>
      <c r="B23" s="1">
        <v>0.72</v>
      </c>
      <c r="C23" s="4">
        <f t="shared" ref="C23:E24" si="69">C22/$B23</f>
        <v>194.44444444444446</v>
      </c>
      <c r="D23" s="4">
        <f t="shared" si="69"/>
        <v>92.592592592592609</v>
      </c>
      <c r="E23" s="4">
        <f t="shared" si="69"/>
        <v>169.75308641975309</v>
      </c>
    </row>
    <row r="24" spans="1:45" x14ac:dyDescent="0.25">
      <c r="A24" t="s">
        <v>14</v>
      </c>
      <c r="B24" s="1">
        <v>0.86</v>
      </c>
      <c r="C24" s="4">
        <f t="shared" si="69"/>
        <v>226.09819121447029</v>
      </c>
      <c r="D24" s="4">
        <f t="shared" si="69"/>
        <v>107.66580534022397</v>
      </c>
      <c r="E24" s="4">
        <f t="shared" si="69"/>
        <v>197.38730979041057</v>
      </c>
    </row>
    <row r="25" spans="1:45" x14ac:dyDescent="0.25">
      <c r="A25" t="s">
        <v>15</v>
      </c>
      <c r="B25" s="1">
        <v>0.14000000000000001</v>
      </c>
      <c r="C25" s="4">
        <f>C24/(1-$B25)</f>
        <v>262.904873505198</v>
      </c>
      <c r="D25" s="4">
        <f>D24/(1-$B25)</f>
        <v>125.19279690723718</v>
      </c>
      <c r="E25" s="4">
        <f>E24/(1-$B25)</f>
        <v>229.52012766326811</v>
      </c>
    </row>
    <row r="26" spans="1:45" x14ac:dyDescent="0.25">
      <c r="A26" t="s">
        <v>16</v>
      </c>
      <c r="B26" s="6">
        <v>164</v>
      </c>
      <c r="C26" s="3">
        <f>C25/$B26</f>
        <v>1.6030784969829146</v>
      </c>
      <c r="D26" s="3">
        <f>D25/$B26</f>
        <v>0.76337071284900715</v>
      </c>
      <c r="E26" s="3">
        <f>E25/$B26</f>
        <v>1.3995129735565128</v>
      </c>
    </row>
    <row r="27" spans="1:45" x14ac:dyDescent="0.25">
      <c r="A27" t="s">
        <v>17</v>
      </c>
      <c r="B27" s="5">
        <v>500</v>
      </c>
      <c r="C27" s="5">
        <f>C26*$B27</f>
        <v>801.53924849145733</v>
      </c>
      <c r="D27" s="5">
        <f>D26*$B27</f>
        <v>381.6853564245036</v>
      </c>
      <c r="E27" s="5">
        <f>E26*$B27</f>
        <v>699.75648677825643</v>
      </c>
      <c r="F27" s="5">
        <f>SUM(C27:E27)</f>
        <v>1882.9810916942174</v>
      </c>
    </row>
    <row r="28" spans="1:45" x14ac:dyDescent="0.25">
      <c r="A28" t="s">
        <v>36</v>
      </c>
      <c r="B28" s="6">
        <v>30</v>
      </c>
      <c r="C28" s="4">
        <f>($B28+C20-C21)*C19/60</f>
        <v>8400</v>
      </c>
      <c r="D28" s="4">
        <f t="shared" ref="D28:E28" si="70">($B28+D20-D21)*D19/60</f>
        <v>4000</v>
      </c>
      <c r="E28" s="4">
        <f t="shared" si="70"/>
        <v>7333.333333333333</v>
      </c>
    </row>
    <row r="29" spans="1:45" x14ac:dyDescent="0.25">
      <c r="A29" t="s">
        <v>37</v>
      </c>
      <c r="B29" s="6">
        <v>120</v>
      </c>
      <c r="C29" s="4">
        <f>$B29*C18*C3/60</f>
        <v>1800</v>
      </c>
      <c r="D29" s="4">
        <f t="shared" ref="D29:E29" si="71">$B29*D18*D3/60</f>
        <v>1600</v>
      </c>
      <c r="E29" s="4">
        <f t="shared" si="71"/>
        <v>6000</v>
      </c>
    </row>
    <row r="30" spans="1:45" x14ac:dyDescent="0.25">
      <c r="A30" t="s">
        <v>18</v>
      </c>
      <c r="B30" s="5">
        <v>0.04</v>
      </c>
      <c r="C30" s="5">
        <f>(C28+C29)*$B30</f>
        <v>408</v>
      </c>
      <c r="D30" s="5">
        <f t="shared" ref="D30:E30" si="72">(D28+D29)*$B30</f>
        <v>224</v>
      </c>
      <c r="E30" s="5">
        <f t="shared" si="72"/>
        <v>533.33333333333326</v>
      </c>
      <c r="F30" s="5">
        <f>SUM(C30:E30)</f>
        <v>1165.3333333333333</v>
      </c>
    </row>
    <row r="31" spans="1:45" x14ac:dyDescent="0.25">
      <c r="A31" t="s">
        <v>20</v>
      </c>
      <c r="C31" s="5">
        <f>C27+C30</f>
        <v>1209.5392484914573</v>
      </c>
      <c r="D31" s="5">
        <f t="shared" ref="D31" si="73">D27+D30</f>
        <v>605.68535642450365</v>
      </c>
      <c r="E31" s="5">
        <f t="shared" ref="E31" si="74">E27+E30</f>
        <v>1233.0898201115897</v>
      </c>
      <c r="F31" s="8">
        <f>SUM(C31:E31)</f>
        <v>3048.3144250275509</v>
      </c>
    </row>
  </sheetData>
  <mergeCells count="3">
    <mergeCell ref="A1:E1"/>
    <mergeCell ref="A16:E16"/>
    <mergeCell ref="I1:AS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Демонстрация подхода CashFlow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MelnikovYD</dc:creator>
  <cp:lastModifiedBy>MelnikovYD</cp:lastModifiedBy>
  <dcterms:created xsi:type="dcterms:W3CDTF">2019-09-26T05:00:58Z</dcterms:created>
  <dcterms:modified xsi:type="dcterms:W3CDTF">2019-09-30T14:59:50Z</dcterms:modified>
</cp:coreProperties>
</file>